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vmlDrawing1.vml" ContentType="application/vnd.openxmlformats-officedocument.vmlDrawing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18" authorId="0">
      <text>
        <r>
          <rPr>
            <sz val="10"/>
            <rFont val="Arial"/>
            <family val="2"/>
          </rPr>
          <t xml:space="preserve">AQUI VOCE COLOCA QUANTIDADE DE PESSOAS ENVOLVIDAS
</t>
        </r>
      </text>
    </comment>
    <comment ref="A55" authorId="0">
      <text>
        <r>
          <rPr>
            <sz val="10"/>
            <rFont val="Arial"/>
            <family val="2"/>
          </rPr>
          <t xml:space="preserve">INSERIR KM QUE VAI RODAR</t>
        </r>
      </text>
    </comment>
    <comment ref="B57" authorId="0">
      <text>
        <r>
          <rPr>
            <sz val="10"/>
            <rFont val="Arial"/>
            <family val="2"/>
          </rPr>
          <t xml:space="preserve">MANUTENÇAO IMPOSTOS ESTACIONAMENTO
</t>
        </r>
      </text>
    </comment>
    <comment ref="D30" authorId="0">
      <text>
        <r>
          <rPr>
            <sz val="10"/>
            <rFont val="Arial"/>
            <family val="2"/>
          </rPr>
          <t xml:space="preserve">AQUI ESTOU CONSIDERANDO CUSTOS DE CLT 
</t>
        </r>
      </text>
    </comment>
    <comment ref="E55" authorId="0">
      <text>
        <r>
          <rPr>
            <sz val="10"/>
            <rFont val="Arial"/>
            <family val="2"/>
          </rPr>
          <t xml:space="preserve">COMBUSTIVEL E MOTORISTA</t>
        </r>
      </text>
    </comment>
    <comment ref="E56" authorId="0">
      <text>
        <r>
          <rPr>
            <sz val="10"/>
            <rFont val="Arial"/>
            <family val="2"/>
          </rPr>
          <t xml:space="preserve">DESPESAS DIVERSAS COM VEICULO
EX.OLEO,PENEUS ,IMPOSTOS
SEGURO.MANUTENÇAO</t>
        </r>
      </text>
    </comment>
    <comment ref="E59" authorId="0">
      <text>
        <r>
          <rPr>
            <sz val="10"/>
            <rFont val="Arial"/>
            <family val="2"/>
          </rPr>
          <t xml:space="preserve">COLOQUE % QUE ACHAR CONVENIENTE</t>
        </r>
      </text>
    </comment>
    <comment ref="F3" authorId="0">
      <text>
        <r>
          <rPr>
            <sz val="10"/>
            <rFont val="Arial"/>
            <family val="2"/>
          </rPr>
          <t xml:space="preserve">ESTE VALOR E VARIAVEL</t>
        </r>
      </text>
    </comment>
    <comment ref="F14" authorId="0">
      <text>
        <r>
          <rPr>
            <sz val="10"/>
            <rFont val="Arial"/>
            <family val="2"/>
          </rPr>
          <t xml:space="preserve">TEMPO BRUTO DISPONIVEL MENSAL</t>
        </r>
      </text>
    </comment>
    <comment ref="F15" authorId="0">
      <text>
        <r>
          <rPr>
            <sz val="10"/>
            <rFont val="Arial"/>
            <family val="2"/>
          </rPr>
          <t xml:space="preserve">REDIMENTO</t>
        </r>
      </text>
    </comment>
    <comment ref="F20" authorId="0">
      <text>
        <r>
          <rPr>
            <sz val="10"/>
            <rFont val="Arial"/>
            <family val="2"/>
          </rPr>
          <t xml:space="preserve">COLOQUE O TEMPO QUE VAI DISPOR</t>
        </r>
      </text>
    </comment>
    <comment ref="F43" authorId="0">
      <text>
        <r>
          <rPr>
            <sz val="10"/>
            <rFont val="Arial"/>
            <family val="2"/>
          </rPr>
          <t xml:space="preserve">
VALOR PARA USAR O PROPIO VEICULO
</t>
        </r>
      </text>
    </comment>
  </commentList>
</comments>
</file>

<file path=xl/sharedStrings.xml><?xml version="1.0" encoding="utf-8"?>
<sst xmlns="http://schemas.openxmlformats.org/spreadsheetml/2006/main" count="71" uniqueCount="70">
  <si>
    <t xml:space="preserve">GUIA BÁSICO PARA BALIZAR PREÇOS DE SERVIÇOS ELÉTRICOS,FEITO POR ELETRICISTA PARA ELETRICISTA</t>
  </si>
  <si>
    <t xml:space="preserve">MAS PODE SERVIR DE BASE PARA QUALQUER TRABALHO</t>
  </si>
  <si>
    <t xml:space="preserve">SEGUNDO O DIEESE O SALARIO PARA ATENDER AS NECESSIDADES DO BRASILEIRO DEVERIA SER </t>
  </si>
  <si>
    <t xml:space="preserve">SALARIO MINIMO</t>
  </si>
  <si>
    <t xml:space="preserve">AJUDANTE ELETRICISTA</t>
  </si>
  <si>
    <t xml:space="preserve">ELETRICISTA. SALARIO MEDIANO</t>
  </si>
  <si>
    <t xml:space="preserve">ELETRICISTA. SALARIO TETO</t>
  </si>
  <si>
    <t xml:space="preserve">DÊ VALOR AO SEU TEMPO</t>
  </si>
  <si>
    <t xml:space="preserve">AO VENDER SEU TEMPO, ESTAR A DISPOR DO RECURSO MAIS VALIOSO QUE TEM. PORTANTO, É FUNDAMENTAL ATRIBUIR VALOR JUSTO AO SEU TEMPO, POIS ELE E ÚNICO E IRRECUPERÁVEL</t>
  </si>
  <si>
    <t xml:space="preserve">EXECUTE O SEU TRABALHO COM DILIGENCIA/EXCELÊNCIA. SIGA TODAS AS NORMAS RELEVANTES, TRABALHE COM SEGURANÇA</t>
  </si>
  <si>
    <t xml:space="preserve">INFORMAÇÕES ESTÃO NO QUADRO FLUTUANTE, PEQUENA MARCA VERMELHA NA CÉLULA</t>
  </si>
  <si>
    <t xml:space="preserve">       DESCRIÇÃO</t>
  </si>
  <si>
    <t xml:space="preserve"> VALOR</t>
  </si>
  <si>
    <t xml:space="preserve">QUANT</t>
  </si>
  <si>
    <t xml:space="preserve">CARGOS</t>
  </si>
  <si>
    <t xml:space="preserve">MENSAL</t>
  </si>
  <si>
    <t xml:space="preserve">HORA</t>
  </si>
  <si>
    <t xml:space="preserve">RENDIMENTO</t>
  </si>
  <si>
    <t xml:space="preserve">REMUNERAÇÂO BASICA</t>
  </si>
  <si>
    <t xml:space="preserve">ADICIONAL  RISCO</t>
  </si>
  <si>
    <t xml:space="preserve">TOTAL SALÁRIOS</t>
  </si>
  <si>
    <t xml:space="preserve">OS CALCULOS FORAM BASEADOS EM HH ( HORAS HOMEM )</t>
  </si>
  <si>
    <t xml:space="preserve">TEMPO PREVISTO  EM HORAS</t>
  </si>
  <si>
    <t xml:space="preserve">OUTRAS NECESSIDADES PARA MANUTENÇAO DO NEGOCIO</t>
  </si>
  <si>
    <t xml:space="preserve">VA/VR</t>
  </si>
  <si>
    <t xml:space="preserve">SEGURO DE VIDA</t>
  </si>
  <si>
    <t xml:space="preserve">PLANO DE SAÚDE</t>
  </si>
  <si>
    <t xml:space="preserve">EPI</t>
  </si>
  <si>
    <t xml:space="preserve">VT/AUXÍLIO GASOLINA</t>
  </si>
  <si>
    <t xml:space="preserve">RESERVA P/EMERGENCIA</t>
  </si>
  <si>
    <t xml:space="preserve">INSS OU PREVI. PRIVADA DESCANSO ANUAL, DESPESAS DIVERSAS</t>
  </si>
  <si>
    <t xml:space="preserve">TOTAL</t>
  </si>
  <si>
    <t xml:space="preserve">TOTAL HH</t>
  </si>
  <si>
    <t xml:space="preserve">CUSTO DIRETO=  PROPORCIONAL AO TEMPO HORAS</t>
  </si>
  <si>
    <t xml:space="preserve">CUSTOS INDIRETOS= TUDO QUE FOI ALOCADO P/ EXECUÇAO DA OBRA </t>
  </si>
  <si>
    <t xml:space="preserve">TOTAL BRUTO= CUSTOS DIRETOS + E INDIRETOS</t>
  </si>
  <si>
    <t xml:space="preserve">TEMPO DE VIDA UTIL</t>
  </si>
  <si>
    <t xml:space="preserve">OUTRAS DEMANDAS NECESSÁRIAS PARA BOM ANDAMENTO DOS SERVIÇOS. CAUCULO EM HORAS USO</t>
  </si>
  <si>
    <t xml:space="preserve">ALUGUEL</t>
  </si>
  <si>
    <t xml:space="preserve">INTERNET</t>
  </si>
  <si>
    <t xml:space="preserve">ÁGUA</t>
  </si>
  <si>
    <t xml:space="preserve">CELULAR</t>
  </si>
  <si>
    <t xml:space="preserve">LUZ</t>
  </si>
  <si>
    <t xml:space="preserve">ALUGUEL VEICULO</t>
  </si>
  <si>
    <t xml:space="preserve">NOTEBOOK PARA TRABALHO</t>
  </si>
  <si>
    <t xml:space="preserve">FURADEIRA/PARAFUSADEIRA C/ IMPACTO 20 A 40 V  BATERIA  </t>
  </si>
  <si>
    <t xml:space="preserve">MARTELETE 127 OU 220 + TRAFO </t>
  </si>
  <si>
    <t xml:space="preserve">ESMERILADEIRA   20 A 40 V BATERIA</t>
  </si>
  <si>
    <t xml:space="preserve">MAQUINA DE SOLDA  INVERSORA  BI VOLT 160 A </t>
  </si>
  <si>
    <t xml:space="preserve">JOGOS DE CHAVES DE FENDA/ PHILIPS  COM ISOLAÇÃO</t>
  </si>
  <si>
    <t xml:space="preserve">ALICATE DE CORTE COM ISOLAÇÃO 1000 V</t>
  </si>
  <si>
    <t xml:space="preserve">ALICATE DE UNIVERSAL COM ISOLAÇÃO 1000 V</t>
  </si>
  <si>
    <t xml:space="preserve">PRENSA TERMINAL ATE 10MM</t>
  </si>
  <si>
    <t xml:space="preserve">ALICATE HIDRÁULICO MANUAL</t>
  </si>
  <si>
    <t xml:space="preserve">LUVAS ISOLAÇÃO  1000V</t>
  </si>
  <si>
    <t xml:space="preserve">CUSTOS DIRETO km RODADO </t>
  </si>
  <si>
    <t xml:space="preserve">CUSTOS INDIRETO km RODADO </t>
  </si>
  <si>
    <t xml:space="preserve">CUSTOS  E INDIRETOS POR TEMPO DE USO</t>
  </si>
  <si>
    <t xml:space="preserve">TRIBUTOS </t>
  </si>
  <si>
    <t xml:space="preserve">LUCRO </t>
  </si>
  <si>
    <t xml:space="preserve">TOTAL DE CUSTOS INDIRETOS</t>
  </si>
  <si>
    <t xml:space="preserve">JUAREZ BRAGA DOS SANTOS</t>
  </si>
  <si>
    <t xml:space="preserve">BANCO= CEF </t>
  </si>
  <si>
    <t xml:space="preserve">BANCO  = CEF</t>
  </si>
  <si>
    <t xml:space="preserve">AGENCIA= 2426</t>
  </si>
  <si>
    <t xml:space="preserve">AGENCIA=0085</t>
  </si>
  <si>
    <t xml:space="preserve">CONTA= 00031008-9</t>
  </si>
  <si>
    <t xml:space="preserve">CONTA =    00929598-0</t>
  </si>
  <si>
    <t xml:space="preserve">Pix      = 5531996111704</t>
  </si>
  <si>
    <t xml:space="preserve">PIX       = juarez.braga.jb@gmail.com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</si>
</sst>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R$-416]\ #,##0.00;[RED]\-[$R$-416]\ #,##0.00"/>
    <numFmt numFmtId="166" formatCode="0.00%"/>
    <numFmt numFmtId="167" formatCode="0"/>
    <numFmt numFmtId="168" formatCode="d/m/yyyy"/>
    <numFmt numFmtId="169" formatCode="General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  <charset val="1"/>
    </font>
    <font>
      <b val="true"/>
      <sz val="12"/>
      <name val="Courier New"/>
      <family val="3"/>
      <charset val="1"/>
    </font>
    <font>
      <sz val="14"/>
      <name val="Arial"/>
      <family val="2"/>
      <charset val="1"/>
    </font>
    <font>
      <sz val="12"/>
      <name val="Courier New"/>
      <family val="3"/>
      <charset val="1"/>
    </font>
    <font>
      <sz val="12"/>
      <color rgb="FF3DEB3D"/>
      <name val="Courier New"/>
      <family val="3"/>
      <charset val="1"/>
    </font>
    <font>
      <sz val="12"/>
      <color rgb="FF000000"/>
      <name val="Courier New"/>
      <family val="3"/>
      <charset val="1"/>
    </font>
    <font>
      <sz val="12"/>
      <name val="Arial"/>
      <family val="2"/>
      <charset val="1"/>
    </font>
    <font>
      <sz val="12"/>
      <color rgb="FF0000FF"/>
      <name val="Courier New"/>
      <family val="3"/>
      <charset val="1"/>
    </font>
    <font>
      <sz val="12"/>
      <color rgb="FF0000FF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B4C7DC"/>
        <bgColor rgb="FFCCCCCC"/>
      </patternFill>
    </fill>
    <fill>
      <patternFill patternType="solid">
        <fgColor rgb="FFEC9BA4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3DEB3D"/>
      </patternFill>
    </fill>
    <fill>
      <patternFill patternType="solid">
        <fgColor rgb="FFDDDDDD"/>
        <bgColor rgb="FFCCCCCC"/>
      </patternFill>
    </fill>
    <fill>
      <patternFill patternType="solid">
        <fgColor rgb="FFCCCCCC"/>
        <bgColor rgb="FFB4C7D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true"/>
    </xf>
    <xf numFmtId="164" fontId="5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4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7" fillId="4" borderId="1" xfId="15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7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7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5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4" borderId="1" xfId="15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5" fontId="7" fillId="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1" xfId="15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7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7" fillId="0" borderId="1" xfId="15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7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7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7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9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9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7" borderId="1" xfId="0" applyFont="true" applyBorder="true" applyAlignment="true" applyProtection="true">
      <alignment horizontal="justify" vertical="bottom" textRotation="0" wrapText="false" indent="0" shrinkToFit="false"/>
      <protection locked="true" hidden="true"/>
    </xf>
    <xf numFmtId="164" fontId="9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1" xfId="0" applyFont="true" applyBorder="true" applyAlignment="true" applyProtection="true">
      <alignment horizontal="justify" vertical="bottom" textRotation="0" wrapText="false" indent="0" shrinkToFit="false"/>
      <protection locked="true" hidden="true"/>
    </xf>
    <xf numFmtId="165" fontId="9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9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7" fillId="6" borderId="1" xfId="0" applyFont="true" applyBorder="true" applyAlignment="true" applyProtection="true">
      <alignment horizontal="justify" vertical="center" textRotation="0" wrapText="false" indent="0" shrinkToFit="false"/>
      <protection locked="false" hidden="false"/>
    </xf>
    <xf numFmtId="164" fontId="7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7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7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6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7" fillId="6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7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8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8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7" fillId="8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8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2" xfId="20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EC9BA4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juarez.braga.jb@gmail.com" TargetMode="Externa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67"/>
  <sheetViews>
    <sheetView showFormulas="false" showGridLines="true" showRowColHeaders="true" showZeros="true" rightToLeft="false" tabSelected="true" showOutlineSymbols="true" defaultGridColor="true" view="normal" topLeftCell="A22" colorId="64" zoomScale="78" zoomScaleNormal="78" zoomScalePageLayoutView="100" workbookViewId="0">
      <selection pane="topLeft" activeCell="B35" activeCellId="0" sqref="B35"/>
    </sheetView>
  </sheetViews>
  <sheetFormatPr defaultColWidth="11.71484375" defaultRowHeight="12.8" zeroHeight="false" outlineLevelRow="0" outlineLevelCol="0"/>
  <cols>
    <col collapsed="false" customWidth="true" hidden="false" outlineLevel="0" max="1" min="1" style="1" width="17.57"/>
    <col collapsed="false" customWidth="true" hidden="false" outlineLevel="0" max="2" min="2" style="1" width="33.86"/>
    <col collapsed="false" customWidth="true" hidden="false" outlineLevel="0" max="3" min="3" style="1" width="21.57"/>
    <col collapsed="false" customWidth="true" hidden="false" outlineLevel="0" max="4" min="4" style="1" width="17.12"/>
    <col collapsed="false" customWidth="true" hidden="false" outlineLevel="0" max="5" min="5" style="1" width="24.14"/>
    <col collapsed="false" customWidth="true" hidden="false" outlineLevel="0" max="6" min="6" style="1" width="26.86"/>
    <col collapsed="false" customWidth="true" hidden="false" outlineLevel="0" max="7" min="7" style="1" width="25.57"/>
    <col collapsed="false" customWidth="true" hidden="false" outlineLevel="0" max="8" min="8" style="1" width="15.29"/>
    <col collapsed="false" customWidth="false" hidden="false" outlineLevel="0" max="16382" min="9" style="1" width="11.71"/>
    <col collapsed="false" customWidth="true" hidden="false" outlineLevel="0" max="16384" min="16383" style="1" width="11.53"/>
  </cols>
  <sheetData>
    <row r="1" s="4" customFormat="true" ht="19.5" hidden="false" customHeight="true" outlineLevel="0" collapsed="false">
      <c r="A1" s="2" t="s">
        <v>0</v>
      </c>
      <c r="B1" s="2"/>
      <c r="C1" s="2"/>
      <c r="D1" s="2"/>
      <c r="E1" s="2"/>
      <c r="F1" s="2"/>
      <c r="G1" s="3"/>
    </row>
    <row r="2" s="4" customFormat="true" ht="19.5" hidden="false" customHeight="true" outlineLevel="0" collapsed="false">
      <c r="A2" s="2" t="s">
        <v>1</v>
      </c>
      <c r="B2" s="2"/>
      <c r="C2" s="2"/>
      <c r="D2" s="2"/>
      <c r="E2" s="2"/>
      <c r="F2" s="2"/>
      <c r="G2" s="2"/>
    </row>
    <row r="3" s="4" customFormat="true" ht="17.35" hidden="false" customHeight="false" outlineLevel="0" collapsed="false">
      <c r="A3" s="5" t="s">
        <v>2</v>
      </c>
      <c r="B3" s="5"/>
      <c r="C3" s="5"/>
      <c r="D3" s="5"/>
      <c r="E3" s="5"/>
      <c r="F3" s="6" t="n">
        <v>6280.93</v>
      </c>
      <c r="G3" s="7" t="n">
        <v>1</v>
      </c>
    </row>
    <row r="4" s="4" customFormat="true" ht="19.5" hidden="false" customHeight="true" outlineLevel="0" collapsed="false">
      <c r="A4" s="2" t="s">
        <v>3</v>
      </c>
      <c r="B4" s="2"/>
      <c r="C4" s="2"/>
      <c r="D4" s="2"/>
      <c r="E4" s="2"/>
      <c r="F4" s="8"/>
      <c r="G4" s="9"/>
    </row>
    <row r="5" s="4" customFormat="true" ht="19.5" hidden="false" customHeight="true" outlineLevel="0" collapsed="false">
      <c r="A5" s="2" t="s">
        <v>4</v>
      </c>
      <c r="B5" s="2"/>
      <c r="C5" s="2"/>
      <c r="D5" s="2"/>
      <c r="E5" s="2"/>
      <c r="F5" s="8"/>
      <c r="G5" s="9"/>
    </row>
    <row r="6" s="4" customFormat="true" ht="19.5" hidden="false" customHeight="true" outlineLevel="0" collapsed="false">
      <c r="A6" s="2" t="s">
        <v>5</v>
      </c>
      <c r="B6" s="2"/>
      <c r="C6" s="2"/>
      <c r="D6" s="2"/>
      <c r="E6" s="2"/>
      <c r="F6" s="8"/>
      <c r="G6" s="9"/>
    </row>
    <row r="7" s="4" customFormat="true" ht="19.5" hidden="false" customHeight="true" outlineLevel="0" collapsed="false">
      <c r="A7" s="2" t="s">
        <v>6</v>
      </c>
      <c r="B7" s="2"/>
      <c r="C7" s="2"/>
      <c r="D7" s="2"/>
      <c r="E7" s="2"/>
      <c r="F7" s="8"/>
      <c r="G7" s="9"/>
    </row>
    <row r="8" s="4" customFormat="true" ht="19.5" hidden="false" customHeight="true" outlineLevel="0" collapsed="false">
      <c r="A8" s="3" t="s">
        <v>7</v>
      </c>
      <c r="B8" s="3"/>
      <c r="C8" s="3"/>
      <c r="D8" s="3"/>
      <c r="E8" s="3"/>
      <c r="F8" s="3"/>
      <c r="G8" s="3"/>
    </row>
    <row r="9" s="4" customFormat="true" ht="38.25" hidden="false" customHeight="true" outlineLevel="0" collapsed="false">
      <c r="A9" s="10" t="s">
        <v>8</v>
      </c>
      <c r="B9" s="10"/>
      <c r="C9" s="10"/>
      <c r="D9" s="10"/>
      <c r="E9" s="10"/>
      <c r="F9" s="10"/>
      <c r="G9" s="10"/>
    </row>
    <row r="10" s="4" customFormat="true" ht="33" hidden="false" customHeight="true" outlineLevel="0" collapsed="false">
      <c r="A10" s="2" t="s">
        <v>9</v>
      </c>
      <c r="B10" s="2"/>
      <c r="C10" s="2"/>
      <c r="D10" s="2"/>
      <c r="E10" s="2"/>
      <c r="F10" s="2"/>
      <c r="G10" s="2"/>
    </row>
    <row r="11" s="4" customFormat="true" ht="17.35" hidden="false" customHeight="false" outlineLevel="0" collapsed="false">
      <c r="A11" s="3" t="s">
        <v>10</v>
      </c>
      <c r="B11" s="3"/>
      <c r="C11" s="3"/>
      <c r="D11" s="3"/>
      <c r="E11" s="3"/>
      <c r="F11" s="3"/>
      <c r="G11" s="3"/>
    </row>
    <row r="12" s="4" customFormat="true" ht="17.35" hidden="false" customHeight="false" outlineLevel="0" collapsed="false">
      <c r="A12" s="11"/>
      <c r="B12" s="11"/>
      <c r="C12" s="11"/>
      <c r="D12" s="11"/>
      <c r="E12" s="11"/>
      <c r="F12" s="12"/>
      <c r="G12" s="13"/>
    </row>
    <row r="13" s="4" customFormat="true" ht="17.35" hidden="false" customHeight="false" outlineLevel="0" collapsed="false">
      <c r="A13" s="11"/>
      <c r="B13" s="14" t="s">
        <v>11</v>
      </c>
      <c r="C13" s="11"/>
      <c r="D13" s="15"/>
      <c r="E13" s="11" t="s">
        <v>12</v>
      </c>
      <c r="F13" s="12"/>
      <c r="G13" s="13"/>
    </row>
    <row r="14" s="4" customFormat="true" ht="17.35" hidden="false" customHeight="false" outlineLevel="0" collapsed="false">
      <c r="A14" s="16" t="s">
        <v>13</v>
      </c>
      <c r="B14" s="17" t="s">
        <v>14</v>
      </c>
      <c r="C14" s="18" t="s">
        <v>15</v>
      </c>
      <c r="D14" s="18"/>
      <c r="E14" s="19" t="s">
        <v>16</v>
      </c>
      <c r="F14" s="17" t="n">
        <v>220</v>
      </c>
      <c r="G14" s="13"/>
    </row>
    <row r="15" s="4" customFormat="true" ht="17.35" hidden="false" customHeight="false" outlineLevel="0" collapsed="false">
      <c r="A15" s="16"/>
      <c r="B15" s="17"/>
      <c r="C15" s="18"/>
      <c r="D15" s="18"/>
      <c r="E15" s="19" t="s">
        <v>17</v>
      </c>
      <c r="F15" s="20" t="n">
        <v>0.8</v>
      </c>
      <c r="G15" s="13"/>
    </row>
    <row r="16" s="4" customFormat="true" ht="21.75" hidden="false" customHeight="true" outlineLevel="0" collapsed="false">
      <c r="A16" s="16"/>
      <c r="B16" s="17" t="s">
        <v>18</v>
      </c>
      <c r="C16" s="21" t="n">
        <v>2398</v>
      </c>
      <c r="D16" s="22"/>
      <c r="E16" s="23" t="n">
        <f aca="false">E18</f>
        <v>17.7125</v>
      </c>
      <c r="F16" s="17" t="n">
        <f aca="false">F14*F15</f>
        <v>176</v>
      </c>
      <c r="G16" s="13"/>
    </row>
    <row r="17" s="4" customFormat="true" ht="17.35" hidden="false" customHeight="false" outlineLevel="0" collapsed="false">
      <c r="A17" s="16"/>
      <c r="B17" s="17" t="s">
        <v>19</v>
      </c>
      <c r="C17" s="21" t="n">
        <f aca="false">C16*30%</f>
        <v>719.4</v>
      </c>
      <c r="D17" s="24"/>
      <c r="E17" s="19"/>
      <c r="F17" s="12"/>
      <c r="G17" s="13"/>
    </row>
    <row r="18" s="4" customFormat="true" ht="31.5" hidden="false" customHeight="true" outlineLevel="0" collapsed="false">
      <c r="A18" s="25" t="n">
        <v>1</v>
      </c>
      <c r="B18" s="26" t="s">
        <v>20</v>
      </c>
      <c r="C18" s="27" t="n">
        <f aca="false">A18*(C16+C17)</f>
        <v>3117.4</v>
      </c>
      <c r="D18" s="28"/>
      <c r="E18" s="29" t="n">
        <f aca="false">C18/F16</f>
        <v>17.7125</v>
      </c>
      <c r="F18" s="30"/>
      <c r="G18" s="31"/>
    </row>
    <row r="19" s="4" customFormat="true" ht="31.5" hidden="false" customHeight="true" outlineLevel="0" collapsed="false">
      <c r="A19" s="32" t="s">
        <v>21</v>
      </c>
      <c r="B19" s="32"/>
      <c r="C19" s="32"/>
      <c r="D19" s="32"/>
      <c r="E19" s="32"/>
      <c r="F19" s="32"/>
      <c r="G19" s="32"/>
    </row>
    <row r="20" s="4" customFormat="true" ht="39" hidden="false" customHeight="true" outlineLevel="0" collapsed="false">
      <c r="A20" s="33"/>
      <c r="B20" s="33" t="s">
        <v>22</v>
      </c>
      <c r="C20" s="33"/>
      <c r="D20" s="33"/>
      <c r="E20" s="33"/>
      <c r="F20" s="34" t="n">
        <v>176</v>
      </c>
      <c r="G20" s="35"/>
    </row>
    <row r="21" s="39" customFormat="true" ht="17.35" hidden="false" customHeight="false" outlineLevel="0" collapsed="false">
      <c r="A21" s="36"/>
      <c r="B21" s="37" t="s">
        <v>23</v>
      </c>
      <c r="C21" s="37"/>
      <c r="D21" s="37"/>
      <c r="E21" s="37"/>
      <c r="F21" s="37"/>
      <c r="G21" s="38"/>
    </row>
    <row r="22" s="4" customFormat="true" ht="17.35" hidden="false" customHeight="false" outlineLevel="0" collapsed="false">
      <c r="A22" s="40" t="n">
        <f aca="false">22*A18</f>
        <v>22</v>
      </c>
      <c r="B22" s="41" t="s">
        <v>24</v>
      </c>
      <c r="C22" s="42" t="n">
        <v>27</v>
      </c>
      <c r="D22" s="43" t="n">
        <f aca="false">C22*A22</f>
        <v>594</v>
      </c>
      <c r="E22" s="43" t="n">
        <f aca="false">D22/F16</f>
        <v>3.375</v>
      </c>
      <c r="F22" s="43" t="n">
        <f aca="false">E22*F20</f>
        <v>594</v>
      </c>
      <c r="G22" s="31"/>
    </row>
    <row r="23" s="4" customFormat="true" ht="17.35" hidden="false" customHeight="false" outlineLevel="0" collapsed="false">
      <c r="A23" s="44" t="n">
        <f aca="false">1*A18</f>
        <v>1</v>
      </c>
      <c r="B23" s="41" t="s">
        <v>25</v>
      </c>
      <c r="C23" s="42" t="n">
        <v>160</v>
      </c>
      <c r="D23" s="43" t="n">
        <f aca="false">C23*A23</f>
        <v>160</v>
      </c>
      <c r="E23" s="43" t="n">
        <f aca="false">D23/F16</f>
        <v>0.909090909090909</v>
      </c>
      <c r="F23" s="43" t="n">
        <f aca="false">E23*F20</f>
        <v>160</v>
      </c>
      <c r="G23" s="31"/>
    </row>
    <row r="24" s="4" customFormat="true" ht="17.35" hidden="false" customHeight="false" outlineLevel="0" collapsed="false">
      <c r="A24" s="44" t="n">
        <f aca="false">1*A18</f>
        <v>1</v>
      </c>
      <c r="B24" s="41" t="s">
        <v>26</v>
      </c>
      <c r="C24" s="42" t="n">
        <v>190</v>
      </c>
      <c r="D24" s="43" t="n">
        <f aca="false">C24*A24</f>
        <v>190</v>
      </c>
      <c r="E24" s="43" t="n">
        <f aca="false">D24/F16</f>
        <v>1.07954545454545</v>
      </c>
      <c r="F24" s="43" t="n">
        <f aca="false">E24*F20</f>
        <v>190</v>
      </c>
      <c r="G24" s="31"/>
    </row>
    <row r="25" s="4" customFormat="true" ht="17.35" hidden="false" customHeight="false" outlineLevel="0" collapsed="false">
      <c r="A25" s="44" t="n">
        <v>1</v>
      </c>
      <c r="B25" s="41" t="s">
        <v>27</v>
      </c>
      <c r="C25" s="42" t="n">
        <v>125</v>
      </c>
      <c r="D25" s="43" t="n">
        <f aca="false">C25*A25</f>
        <v>125</v>
      </c>
      <c r="E25" s="43" t="n">
        <f aca="false">D25/F16</f>
        <v>0.710227272727273</v>
      </c>
      <c r="F25" s="43" t="n">
        <f aca="false">E25*F20</f>
        <v>125</v>
      </c>
      <c r="G25" s="31"/>
    </row>
    <row r="26" s="4" customFormat="true" ht="17.35" hidden="false" customHeight="false" outlineLevel="0" collapsed="false">
      <c r="A26" s="44" t="n">
        <v>1</v>
      </c>
      <c r="B26" s="41" t="s">
        <v>28</v>
      </c>
      <c r="C26" s="42" t="n">
        <v>500</v>
      </c>
      <c r="D26" s="43" t="n">
        <f aca="false">C26*A26</f>
        <v>500</v>
      </c>
      <c r="E26" s="43" t="n">
        <f aca="false">D26/F16</f>
        <v>2.84090909090909</v>
      </c>
      <c r="F26" s="43" t="n">
        <f aca="false">E26*F20</f>
        <v>500</v>
      </c>
      <c r="G26" s="31"/>
    </row>
    <row r="27" s="39" customFormat="true" ht="17.35" hidden="false" customHeight="false" outlineLevel="0" collapsed="false">
      <c r="A27" s="45"/>
      <c r="B27" s="46"/>
      <c r="C27" s="47"/>
      <c r="D27" s="48" t="n">
        <f aca="false">SUM(D22:D26)/C18</f>
        <v>0.503304035414127</v>
      </c>
      <c r="E27" s="49"/>
      <c r="F27" s="49"/>
      <c r="G27" s="38"/>
    </row>
    <row r="28" s="39" customFormat="true" ht="17.35" hidden="false" customHeight="false" outlineLevel="0" collapsed="false">
      <c r="A28" s="45"/>
      <c r="B28" s="50" t="s">
        <v>29</v>
      </c>
      <c r="C28" s="51" t="n">
        <f aca="false">C18*D28</f>
        <v>467.61</v>
      </c>
      <c r="D28" s="52" t="n">
        <v>0.15</v>
      </c>
      <c r="E28" s="43" t="n">
        <f aca="false">E18*D28</f>
        <v>2.656875</v>
      </c>
      <c r="F28" s="43" t="n">
        <f aca="false">E28*F20</f>
        <v>467.61</v>
      </c>
      <c r="G28" s="38"/>
    </row>
    <row r="29" s="39" customFormat="true" ht="42.05" hidden="false" customHeight="false" outlineLevel="0" collapsed="false">
      <c r="A29" s="45"/>
      <c r="B29" s="53" t="s">
        <v>30</v>
      </c>
      <c r="C29" s="51" t="n">
        <f aca="false">D29*C18</f>
        <v>1870.44</v>
      </c>
      <c r="D29" s="52" t="n">
        <v>0.6</v>
      </c>
      <c r="E29" s="43" t="n">
        <f aca="false">D29*E18</f>
        <v>10.6275</v>
      </c>
      <c r="F29" s="43" t="n">
        <f aca="false">E29*F20</f>
        <v>1870.44</v>
      </c>
      <c r="G29" s="38"/>
    </row>
    <row r="30" s="39" customFormat="true" ht="23.9" hidden="false" customHeight="true" outlineLevel="0" collapsed="false">
      <c r="A30" s="54" t="s">
        <v>31</v>
      </c>
      <c r="B30" s="55"/>
      <c r="C30" s="56"/>
      <c r="D30" s="57" t="n">
        <f aca="false">D27+D28+D29</f>
        <v>1.25330403541413</v>
      </c>
      <c r="E30" s="58" t="n">
        <f aca="false">SUM(E22:E29)</f>
        <v>22.1991477272727</v>
      </c>
      <c r="F30" s="58" t="n">
        <f aca="false">SUM(F22:F29)</f>
        <v>3907.05</v>
      </c>
      <c r="G30" s="38"/>
    </row>
    <row r="31" s="4" customFormat="true" ht="17.35" hidden="false" customHeight="false" outlineLevel="0" collapsed="false">
      <c r="A31" s="59"/>
      <c r="B31" s="59" t="s">
        <v>32</v>
      </c>
      <c r="C31" s="59"/>
      <c r="D31" s="59"/>
      <c r="E31" s="60" t="n">
        <f aca="false">E18+E30</f>
        <v>39.9116477272727</v>
      </c>
      <c r="F31" s="61"/>
      <c r="G31" s="31"/>
    </row>
    <row r="32" s="4" customFormat="true" ht="17.35" hidden="false" customHeight="false" outlineLevel="0" collapsed="false">
      <c r="A32" s="59"/>
      <c r="B32" s="59"/>
      <c r="C32" s="59"/>
      <c r="D32" s="59"/>
      <c r="E32" s="59"/>
      <c r="F32" s="61"/>
      <c r="G32" s="31"/>
    </row>
    <row r="33" s="4" customFormat="true" ht="17.35" hidden="false" customHeight="false" outlineLevel="0" collapsed="false">
      <c r="A33" s="59"/>
      <c r="B33" s="62" t="s">
        <v>33</v>
      </c>
      <c r="C33" s="62"/>
      <c r="D33" s="62"/>
      <c r="E33" s="62"/>
      <c r="F33" s="61" t="n">
        <f aca="false">E31*F20</f>
        <v>7024.45</v>
      </c>
      <c r="G33" s="35"/>
    </row>
    <row r="34" s="4" customFormat="true" ht="17.35" hidden="false" customHeight="false" outlineLevel="0" collapsed="false">
      <c r="A34" s="59"/>
      <c r="B34" s="62" t="s">
        <v>34</v>
      </c>
      <c r="C34" s="62"/>
      <c r="D34" s="62"/>
      <c r="E34" s="62"/>
      <c r="F34" s="61" t="n">
        <f aca="false">F60</f>
        <v>6209.6877124183</v>
      </c>
      <c r="G34" s="63"/>
    </row>
    <row r="35" s="4" customFormat="true" ht="17.35" hidden="false" customHeight="false" outlineLevel="0" collapsed="false">
      <c r="A35" s="59"/>
      <c r="B35" s="62" t="s">
        <v>35</v>
      </c>
      <c r="C35" s="62"/>
      <c r="D35" s="62"/>
      <c r="E35" s="62"/>
      <c r="F35" s="61" t="n">
        <f aca="false">F33+F34</f>
        <v>13234.1377124183</v>
      </c>
      <c r="G35" s="35"/>
    </row>
    <row r="36" s="4" customFormat="true" ht="17.35" hidden="false" customHeight="false" outlineLevel="0" collapsed="false">
      <c r="A36" s="59"/>
      <c r="B36" s="59"/>
      <c r="C36" s="59"/>
      <c r="D36" s="59"/>
      <c r="E36" s="59"/>
      <c r="F36" s="61"/>
      <c r="G36" s="31"/>
    </row>
    <row r="37" s="4" customFormat="true" ht="28.7" hidden="false" customHeight="false" outlineLevel="0" collapsed="false">
      <c r="A37" s="64" t="s">
        <v>36</v>
      </c>
      <c r="B37" s="65" t="s">
        <v>37</v>
      </c>
      <c r="C37" s="65"/>
      <c r="D37" s="65"/>
      <c r="E37" s="65"/>
      <c r="F37" s="66"/>
      <c r="G37" s="31"/>
    </row>
    <row r="38" s="4" customFormat="true" ht="17.35" hidden="false" customHeight="false" outlineLevel="0" collapsed="false">
      <c r="A38" s="41"/>
      <c r="B38" s="67" t="s">
        <v>38</v>
      </c>
      <c r="C38" s="67"/>
      <c r="D38" s="67"/>
      <c r="E38" s="42" t="n">
        <v>3</v>
      </c>
      <c r="F38" s="68" t="n">
        <f aca="false">E38*F20</f>
        <v>528</v>
      </c>
      <c r="G38" s="31"/>
    </row>
    <row r="39" s="4" customFormat="true" ht="17.35" hidden="false" customHeight="false" outlineLevel="0" collapsed="false">
      <c r="A39" s="41"/>
      <c r="B39" s="67" t="s">
        <v>39</v>
      </c>
      <c r="C39" s="67"/>
      <c r="D39" s="67"/>
      <c r="E39" s="42" t="n">
        <v>0.6</v>
      </c>
      <c r="F39" s="68" t="n">
        <f aca="false">E39*F20</f>
        <v>105.6</v>
      </c>
      <c r="G39" s="31"/>
    </row>
    <row r="40" s="4" customFormat="true" ht="17.35" hidden="false" customHeight="false" outlineLevel="0" collapsed="false">
      <c r="A40" s="41"/>
      <c r="B40" s="67" t="s">
        <v>40</v>
      </c>
      <c r="C40" s="67"/>
      <c r="D40" s="67"/>
      <c r="E40" s="42" t="n">
        <v>0.42</v>
      </c>
      <c r="F40" s="68" t="n">
        <f aca="false">E40*F20</f>
        <v>73.92</v>
      </c>
      <c r="G40" s="31"/>
    </row>
    <row r="41" s="4" customFormat="true" ht="17.35" hidden="false" customHeight="false" outlineLevel="0" collapsed="false">
      <c r="A41" s="41"/>
      <c r="B41" s="69" t="s">
        <v>41</v>
      </c>
      <c r="C41" s="69"/>
      <c r="D41" s="69"/>
      <c r="E41" s="42" t="n">
        <v>0.32</v>
      </c>
      <c r="F41" s="68" t="n">
        <f aca="false">E41*F20</f>
        <v>56.32</v>
      </c>
      <c r="G41" s="31"/>
    </row>
    <row r="42" s="4" customFormat="true" ht="17.35" hidden="false" customHeight="false" outlineLevel="0" collapsed="false">
      <c r="A42" s="41"/>
      <c r="B42" s="67" t="s">
        <v>42</v>
      </c>
      <c r="C42" s="67"/>
      <c r="D42" s="67"/>
      <c r="E42" s="42" t="n">
        <v>0.94</v>
      </c>
      <c r="F42" s="68" t="n">
        <f aca="false">E42*F20</f>
        <v>165.44</v>
      </c>
      <c r="G42" s="31"/>
    </row>
    <row r="43" s="4" customFormat="true" ht="17.35" hidden="false" customHeight="false" outlineLevel="0" collapsed="false">
      <c r="A43" s="41"/>
      <c r="B43" s="67" t="s">
        <v>43</v>
      </c>
      <c r="C43" s="67"/>
      <c r="D43" s="67"/>
      <c r="E43" s="42" t="n">
        <v>4</v>
      </c>
      <c r="F43" s="68" t="n">
        <f aca="false">E43*F20</f>
        <v>704</v>
      </c>
      <c r="G43" s="31"/>
    </row>
    <row r="44" s="4" customFormat="true" ht="17.35" hidden="false" customHeight="false" outlineLevel="0" collapsed="false">
      <c r="A44" s="70" t="n">
        <v>6336</v>
      </c>
      <c r="B44" s="67" t="s">
        <v>44</v>
      </c>
      <c r="C44" s="67"/>
      <c r="D44" s="67"/>
      <c r="E44" s="42" t="n">
        <v>4000</v>
      </c>
      <c r="F44" s="68" t="n">
        <f aca="false">E44/A44*F20</f>
        <v>111.111111111111</v>
      </c>
      <c r="G44" s="31"/>
    </row>
    <row r="45" s="4" customFormat="true" ht="17.35" hidden="false" customHeight="false" outlineLevel="0" collapsed="false">
      <c r="A45" s="70" t="n">
        <v>4000</v>
      </c>
      <c r="B45" s="67" t="s">
        <v>45</v>
      </c>
      <c r="C45" s="67"/>
      <c r="D45" s="67"/>
      <c r="E45" s="42" t="n">
        <v>1100</v>
      </c>
      <c r="F45" s="68" t="n">
        <f aca="false">E45/A45*F20</f>
        <v>48.4</v>
      </c>
      <c r="G45" s="31"/>
    </row>
    <row r="46" s="4" customFormat="true" ht="17.35" hidden="false" customHeight="false" outlineLevel="0" collapsed="false">
      <c r="A46" s="70" t="n">
        <v>4000</v>
      </c>
      <c r="B46" s="67" t="s">
        <v>46</v>
      </c>
      <c r="C46" s="67"/>
      <c r="D46" s="67"/>
      <c r="E46" s="42" t="n">
        <v>1000</v>
      </c>
      <c r="F46" s="68" t="n">
        <f aca="false">E46/A46*F20</f>
        <v>44</v>
      </c>
      <c r="G46" s="31"/>
    </row>
    <row r="47" s="4" customFormat="true" ht="17.35" hidden="false" customHeight="false" outlineLevel="0" collapsed="false">
      <c r="A47" s="70" t="n">
        <v>4000</v>
      </c>
      <c r="B47" s="67" t="s">
        <v>47</v>
      </c>
      <c r="C47" s="67"/>
      <c r="D47" s="67"/>
      <c r="E47" s="42" t="n">
        <v>1000</v>
      </c>
      <c r="F47" s="68" t="n">
        <f aca="false">E47/A47*F20</f>
        <v>44</v>
      </c>
      <c r="G47" s="31"/>
    </row>
    <row r="48" s="4" customFormat="true" ht="17.35" hidden="false" customHeight="false" outlineLevel="0" collapsed="false">
      <c r="A48" s="70" t="n">
        <v>4000</v>
      </c>
      <c r="B48" s="67" t="s">
        <v>48</v>
      </c>
      <c r="C48" s="67"/>
      <c r="D48" s="67"/>
      <c r="E48" s="42" t="n">
        <v>450</v>
      </c>
      <c r="F48" s="68" t="n">
        <f aca="false">E48/A48*F20</f>
        <v>19.8</v>
      </c>
      <c r="G48" s="31"/>
    </row>
    <row r="49" s="4" customFormat="true" ht="17.35" hidden="false" customHeight="false" outlineLevel="0" collapsed="false">
      <c r="A49" s="70" t="n">
        <v>4000</v>
      </c>
      <c r="B49" s="67" t="s">
        <v>49</v>
      </c>
      <c r="C49" s="67"/>
      <c r="D49" s="67"/>
      <c r="E49" s="42" t="n">
        <v>130</v>
      </c>
      <c r="F49" s="68" t="n">
        <f aca="false">E49/A49*F20</f>
        <v>5.72</v>
      </c>
      <c r="G49" s="31"/>
    </row>
    <row r="50" s="4" customFormat="true" ht="17.35" hidden="false" customHeight="false" outlineLevel="0" collapsed="false">
      <c r="A50" s="70" t="n">
        <v>4000</v>
      </c>
      <c r="B50" s="67" t="s">
        <v>50</v>
      </c>
      <c r="C50" s="67"/>
      <c r="D50" s="67"/>
      <c r="E50" s="42" t="n">
        <v>170</v>
      </c>
      <c r="F50" s="68" t="n">
        <f aca="false">E50/A50*F20</f>
        <v>7.48</v>
      </c>
      <c r="G50" s="31"/>
    </row>
    <row r="51" s="4" customFormat="true" ht="17.35" hidden="false" customHeight="false" outlineLevel="0" collapsed="false">
      <c r="A51" s="70" t="n">
        <v>4000</v>
      </c>
      <c r="B51" s="71" t="s">
        <v>51</v>
      </c>
      <c r="C51" s="71"/>
      <c r="D51" s="71"/>
      <c r="E51" s="42" t="n">
        <v>120</v>
      </c>
      <c r="F51" s="68" t="n">
        <f aca="false">E51/A51*F20</f>
        <v>5.28</v>
      </c>
      <c r="G51" s="31"/>
    </row>
    <row r="52" s="4" customFormat="true" ht="17.35" hidden="false" customHeight="false" outlineLevel="0" collapsed="false">
      <c r="A52" s="70" t="n">
        <v>4000</v>
      </c>
      <c r="B52" s="71" t="s">
        <v>52</v>
      </c>
      <c r="C52" s="71"/>
      <c r="D52" s="71"/>
      <c r="E52" s="42" t="n">
        <v>180</v>
      </c>
      <c r="F52" s="68" t="n">
        <f aca="false">E52/A52*F20</f>
        <v>7.92</v>
      </c>
      <c r="G52" s="31"/>
    </row>
    <row r="53" s="4" customFormat="true" ht="17.35" hidden="false" customHeight="false" outlineLevel="0" collapsed="false">
      <c r="A53" s="70" t="n">
        <v>4000</v>
      </c>
      <c r="B53" s="71" t="s">
        <v>53</v>
      </c>
      <c r="C53" s="71"/>
      <c r="D53" s="71"/>
      <c r="E53" s="42" t="n">
        <v>370</v>
      </c>
      <c r="F53" s="68" t="n">
        <f aca="false">E53/A53*F20</f>
        <v>16.28</v>
      </c>
      <c r="G53" s="31"/>
    </row>
    <row r="54" s="4" customFormat="true" ht="17.35" hidden="false" customHeight="false" outlineLevel="0" collapsed="false">
      <c r="A54" s="70" t="n">
        <v>4000</v>
      </c>
      <c r="B54" s="71" t="s">
        <v>54</v>
      </c>
      <c r="C54" s="71"/>
      <c r="D54" s="71"/>
      <c r="E54" s="42" t="n">
        <v>300</v>
      </c>
      <c r="F54" s="68" t="n">
        <f aca="false">E54/A54*F20</f>
        <v>13.2</v>
      </c>
      <c r="G54" s="31"/>
    </row>
    <row r="55" s="4" customFormat="true" ht="17.35" hidden="false" customHeight="false" outlineLevel="0" collapsed="false">
      <c r="A55" s="72" t="n">
        <v>2200</v>
      </c>
      <c r="B55" s="67" t="s">
        <v>55</v>
      </c>
      <c r="C55" s="67"/>
      <c r="D55" s="67"/>
      <c r="E55" s="42" t="n">
        <v>0.58</v>
      </c>
      <c r="F55" s="68" t="n">
        <f aca="false">E55*A55</f>
        <v>1276</v>
      </c>
      <c r="G55" s="31"/>
    </row>
    <row r="56" s="4" customFormat="true" ht="17.35" hidden="false" customHeight="false" outlineLevel="0" collapsed="false">
      <c r="A56" s="72"/>
      <c r="B56" s="67" t="s">
        <v>56</v>
      </c>
      <c r="C56" s="67"/>
      <c r="D56" s="67"/>
      <c r="E56" s="42" t="n">
        <f aca="false">E55*0.4</f>
        <v>0.232</v>
      </c>
      <c r="F56" s="68" t="n">
        <f aca="false">E56*A55</f>
        <v>510.4</v>
      </c>
      <c r="G56" s="31"/>
    </row>
    <row r="57" s="4" customFormat="true" ht="17.35" hidden="false" customHeight="false" outlineLevel="0" collapsed="false">
      <c r="A57" s="73"/>
      <c r="B57" s="74" t="s">
        <v>57</v>
      </c>
      <c r="C57" s="74"/>
      <c r="D57" s="74"/>
      <c r="E57" s="75"/>
      <c r="F57" s="76" t="n">
        <f aca="false">SUM(F38:F56)</f>
        <v>3742.87111111111</v>
      </c>
      <c r="G57" s="31"/>
    </row>
    <row r="58" s="4" customFormat="true" ht="17.35" hidden="false" customHeight="false" outlineLevel="0" collapsed="false">
      <c r="A58" s="40"/>
      <c r="B58" s="77" t="s">
        <v>58</v>
      </c>
      <c r="C58" s="77"/>
      <c r="D58" s="77"/>
      <c r="E58" s="78" t="n">
        <v>0.15</v>
      </c>
      <c r="F58" s="79" t="n">
        <f aca="false">(F33+F57)/0.85-(F33+F57)</f>
        <v>1900.11549019608</v>
      </c>
      <c r="G58" s="31"/>
    </row>
    <row r="59" s="4" customFormat="true" ht="17.35" hidden="false" customHeight="false" outlineLevel="0" collapsed="false">
      <c r="A59" s="40"/>
      <c r="B59" s="80" t="s">
        <v>59</v>
      </c>
      <c r="C59" s="80"/>
      <c r="D59" s="80"/>
      <c r="E59" s="78" t="n">
        <v>0.05</v>
      </c>
      <c r="F59" s="79" t="n">
        <f aca="false">(F33+F57)/0.95-(F33+F57)</f>
        <v>566.701111111112</v>
      </c>
      <c r="G59" s="31"/>
    </row>
    <row r="60" s="4" customFormat="true" ht="36" hidden="false" customHeight="true" outlineLevel="0" collapsed="false">
      <c r="A60" s="81"/>
      <c r="B60" s="82" t="s">
        <v>60</v>
      </c>
      <c r="C60" s="82"/>
      <c r="D60" s="82"/>
      <c r="E60" s="83"/>
      <c r="F60" s="84" t="n">
        <f aca="false">F57+F58+F59</f>
        <v>6209.6877124183</v>
      </c>
      <c r="G60" s="63"/>
    </row>
    <row r="61" s="90" customFormat="true" ht="15" hidden="false" customHeight="false" outlineLevel="0" collapsed="false">
      <c r="A61" s="85"/>
      <c r="B61" s="86"/>
      <c r="C61" s="87"/>
      <c r="D61" s="88"/>
      <c r="E61" s="89"/>
      <c r="F61" s="89"/>
      <c r="G61" s="89"/>
    </row>
    <row r="62" s="90" customFormat="true" ht="15" hidden="false" customHeight="false" outlineLevel="0" collapsed="false">
      <c r="A62" s="91"/>
      <c r="B62" s="86"/>
      <c r="C62" s="87"/>
      <c r="D62" s="88"/>
      <c r="E62" s="89"/>
      <c r="F62" s="89"/>
      <c r="G62" s="92"/>
    </row>
    <row r="63" s="90" customFormat="true" ht="15" hidden="false" customHeight="false" outlineLevel="0" collapsed="false">
      <c r="A63" s="85" t="s">
        <v>61</v>
      </c>
      <c r="B63" s="86"/>
      <c r="C63" s="87"/>
      <c r="D63" s="88"/>
      <c r="E63" s="89" t="s">
        <v>61</v>
      </c>
      <c r="F63" s="89"/>
      <c r="G63" s="92"/>
    </row>
    <row r="64" s="90" customFormat="true" ht="15" hidden="false" customHeight="false" outlineLevel="0" collapsed="false">
      <c r="A64" s="85" t="s">
        <v>62</v>
      </c>
      <c r="B64" s="86"/>
      <c r="C64" s="87"/>
      <c r="D64" s="88"/>
      <c r="E64" s="89" t="s">
        <v>63</v>
      </c>
      <c r="F64" s="89"/>
      <c r="G64" s="92"/>
    </row>
    <row r="65" s="90" customFormat="true" ht="15" hidden="false" customHeight="false" outlineLevel="0" collapsed="false">
      <c r="A65" s="85" t="s">
        <v>64</v>
      </c>
      <c r="B65" s="85"/>
      <c r="C65" s="85"/>
      <c r="D65" s="85"/>
      <c r="E65" s="85" t="s">
        <v>65</v>
      </c>
      <c r="F65" s="85"/>
      <c r="G65" s="85"/>
    </row>
    <row r="66" s="90" customFormat="true" ht="15" hidden="false" customHeight="false" outlineLevel="0" collapsed="false">
      <c r="A66" s="90" t="s">
        <v>66</v>
      </c>
      <c r="E66" s="90" t="s">
        <v>67</v>
      </c>
    </row>
    <row r="67" s="90" customFormat="true" ht="15.3" hidden="false" customHeight="false" outlineLevel="0" collapsed="false">
      <c r="A67" s="90" t="s">
        <v>68</v>
      </c>
      <c r="E67" s="93" t="s">
        <v>69</v>
      </c>
    </row>
  </sheetData>
  <sheetProtection sheet="true" password="81d1" objects="true" scenarios="true"/>
  <mergeCells count="44">
    <mergeCell ref="A1:F1"/>
    <mergeCell ref="A2:G2"/>
    <mergeCell ref="A3:E3"/>
    <mergeCell ref="A4:E4"/>
    <mergeCell ref="A5:E5"/>
    <mergeCell ref="A6:E6"/>
    <mergeCell ref="A7:E7"/>
    <mergeCell ref="A8:E8"/>
    <mergeCell ref="A9:G9"/>
    <mergeCell ref="A10:G10"/>
    <mergeCell ref="A11:G11"/>
    <mergeCell ref="A19:G19"/>
    <mergeCell ref="B20:E20"/>
    <mergeCell ref="B21:E21"/>
    <mergeCell ref="B31:D31"/>
    <mergeCell ref="B32:E32"/>
    <mergeCell ref="B33:E33"/>
    <mergeCell ref="B34:E34"/>
    <mergeCell ref="B35:E35"/>
    <mergeCell ref="B37:E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5:A56"/>
    <mergeCell ref="B55:D55"/>
    <mergeCell ref="B56:D56"/>
    <mergeCell ref="B57:D57"/>
    <mergeCell ref="B58:D58"/>
    <mergeCell ref="B59:D59"/>
    <mergeCell ref="B60:D60"/>
  </mergeCells>
  <hyperlinks>
    <hyperlink ref="E67" r:id="rId2" display="PIX       = juarez.braga.jb@gmail.com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53618</TotalTime>
  <Application>LibreOffice/7.6.2.1$Linux_X86_64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2019-03-30T20:56:44Z</dcterms:created>
  <dc:creator/>
  <dc:description/>
  <dc:language>pt-BR</dc:language>
  <cp:lastModifiedBy/>
  <dcterms:modified xsi:type="dcterms:W3CDTF">2023-11-05T16:55:29Z</dcterms:modified>
  <cp:revision>340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